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Xưởng Data\Bảng lương\"/>
    </mc:Choice>
  </mc:AlternateContent>
  <xr:revisionPtr revIDLastSave="0" documentId="8_{086CC267-E1FA-41C7-A929-3E614CBB1BCF}" xr6:coauthVersionLast="47" xr6:coauthVersionMax="47" xr10:uidLastSave="{00000000-0000-0000-0000-000000000000}"/>
  <bookViews>
    <workbookView xWindow="-110" yWindow="-110" windowWidth="19420" windowHeight="10300" xr2:uid="{3D333C66-7706-4AC4-AFED-74E03E9A58A4}"/>
  </bookViews>
  <sheets>
    <sheet name="Bảng tính thuế TNCN" sheetId="2" r:id="rId1"/>
  </sheets>
  <calcPr calcId="191029"/>
</workbook>
</file>

<file path=xl/calcChain.xml><?xml version="1.0" encoding="utf-8"?>
<calcChain xmlns="http://schemas.openxmlformats.org/spreadsheetml/2006/main">
  <c r="X12" i="2" l="1"/>
  <c r="X13" i="2"/>
  <c r="X11" i="2"/>
  <c r="L21" i="2"/>
  <c r="Q21" i="2"/>
  <c r="U21" i="2"/>
  <c r="AA21" i="2"/>
  <c r="AB21" i="2"/>
  <c r="O19" i="2"/>
  <c r="S19" i="2"/>
  <c r="N19" i="2"/>
  <c r="R19" i="2"/>
  <c r="M19" i="2"/>
  <c r="Q19" i="2"/>
  <c r="U19" i="2"/>
  <c r="AA19" i="2"/>
  <c r="AB19" i="2"/>
  <c r="L19" i="2"/>
  <c r="O18" i="2"/>
  <c r="S18" i="2"/>
  <c r="N18" i="2"/>
  <c r="R18" i="2"/>
  <c r="M18" i="2"/>
  <c r="L18" i="2"/>
  <c r="Q18" i="2"/>
  <c r="U18" i="2"/>
  <c r="AA18" i="2"/>
  <c r="AB18" i="2"/>
  <c r="O17" i="2"/>
  <c r="S17" i="2"/>
  <c r="N17" i="2"/>
  <c r="R17" i="2"/>
  <c r="M17" i="2"/>
  <c r="L17" i="2"/>
  <c r="O16" i="2"/>
  <c r="S16" i="2"/>
  <c r="N16" i="2"/>
  <c r="R16" i="2"/>
  <c r="M16" i="2"/>
  <c r="L16" i="2"/>
  <c r="Q16" i="2"/>
  <c r="U16" i="2"/>
  <c r="Z14" i="2"/>
  <c r="O14" i="2"/>
  <c r="S14" i="2"/>
  <c r="N14" i="2"/>
  <c r="R14" i="2"/>
  <c r="T14" i="2"/>
  <c r="M14" i="2"/>
  <c r="L14" i="2"/>
  <c r="Y13" i="2"/>
  <c r="Z13" i="2"/>
  <c r="O13" i="2"/>
  <c r="S13" i="2"/>
  <c r="N13" i="2"/>
  <c r="R13" i="2"/>
  <c r="T13" i="2"/>
  <c r="M13" i="2"/>
  <c r="L13" i="2"/>
  <c r="Q13" i="2"/>
  <c r="U13" i="2"/>
  <c r="AA13" i="2"/>
  <c r="AB13" i="2" a="1"/>
  <c r="AB13" i="2"/>
  <c r="Y12" i="2"/>
  <c r="Z12" i="2"/>
  <c r="O12" i="2"/>
  <c r="S12" i="2"/>
  <c r="T12" i="2"/>
  <c r="N12" i="2"/>
  <c r="R12" i="2"/>
  <c r="M12" i="2"/>
  <c r="L12" i="2"/>
  <c r="Q12" i="2"/>
  <c r="U12" i="2"/>
  <c r="Y11" i="2"/>
  <c r="Z11" i="2"/>
  <c r="O11" i="2"/>
  <c r="S11" i="2"/>
  <c r="N11" i="2"/>
  <c r="R11" i="2"/>
  <c r="M11" i="2"/>
  <c r="L11" i="2"/>
  <c r="Q11" i="2"/>
  <c r="U11" i="2"/>
  <c r="T11" i="2"/>
  <c r="Q17" i="2"/>
  <c r="U17" i="2"/>
  <c r="Q14" i="2"/>
  <c r="U14" i="2"/>
  <c r="AA14" i="2"/>
  <c r="AB14" i="2" a="1"/>
  <c r="AB14" i="2"/>
  <c r="AA12" i="2"/>
  <c r="AB12" i="2" a="1"/>
  <c r="AB12" i="2"/>
  <c r="AB23" i="2"/>
  <c r="AA11" i="2"/>
  <c r="AB11" i="2" a="1"/>
  <c r="AB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</author>
  </authors>
  <commentList>
    <comment ref="C6" authorId="0" shapeId="0" xr:uid="{15B1D0E9-AB88-404C-83EA-D720849BF89A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Là tên của NLĐ được trả lương trong tháng</t>
        </r>
      </text>
    </comment>
    <comment ref="Q6" authorId="0" shapeId="0" xr:uid="{C7EC6F0A-68CA-4193-A9B0-DED929110417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= Tiền lương + các khoản phụ cấp NLĐ được hưởng trong tháng</t>
        </r>
      </text>
    </comment>
    <comment ref="T6" authorId="0" shapeId="0" xr:uid="{9D66A508-6A55-4829-93BA-172FAFB8A9F1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Là những khoản phụ cấp NLĐ được miễn - không phải tính vào TNCN theo QĐ</t>
        </r>
      </text>
    </comment>
    <comment ref="U6" authorId="0" shapeId="0" xr:uid="{332D201D-AD10-4BE4-9301-106C8D007C3E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= Cột "Tổng thu nhập thực tế" - Cột "Thu nhập miễn thuế"</t>
        </r>
      </text>
    </comment>
    <comment ref="AA6" authorId="0" shapeId="0" xr:uid="{AA39DFA6-09A7-4BC9-BA0B-6A2BA30AE160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TNTT=TNCT - Các khoản giảm trừ
= Cột "Thu nhập chịu thuế" - Cột "Tổng cộng"</t>
        </r>
      </text>
    </comment>
    <comment ref="V7" authorId="0" shapeId="0" xr:uid="{6B58C2E9-84CD-4EA1-AFF6-B8B5F9AF41FA}">
      <text>
        <r>
          <rPr>
            <b/>
            <sz val="9"/>
            <color indexed="81"/>
            <rFont val="Tahoma"/>
            <family val="2"/>
            <charset val="163"/>
          </rPr>
          <t>A:
- NLĐ được giảm trừ bản thân 9 triệu/tháng</t>
        </r>
      </text>
    </comment>
    <comment ref="Y7" authorId="0" shapeId="0" xr:uid="{13CDA00B-9D6E-47A5-9637-6AFF991B913A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Là số tiền BHXH, BHYT, BHTN người lao động đã bị trừ vào lương khi tham gia BHBB</t>
        </r>
      </text>
    </comment>
    <comment ref="Z7" authorId="0" shapeId="0" xr:uid="{3B4EBF4D-330F-4CBB-94EC-315CA3CADA53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- Là tổng cộng các khoản được giảm trừ
= Bản thân + NPT + BHBB</t>
        </r>
      </text>
    </comment>
    <comment ref="W8" authorId="0" shapeId="0" xr:uid="{345239C3-B85D-4322-BD84-FB39B8871D68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Là số NPT mà NLĐ đã ĐK để tính giảm trừ gia cảnh tại công ty.</t>
        </r>
      </text>
    </comment>
    <comment ref="X8" authorId="0" shapeId="0" xr:uid="{5457DE9C-F5AF-4EA7-AC36-3D02FB8E0BB2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Mỗi NPT được giảm trừ 3,6 triệu/tháng</t>
        </r>
      </text>
    </comment>
    <comment ref="E11" authorId="0" shapeId="0" xr:uid="{FE3483F1-A2EF-4988-A7B4-02CC426143AA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Giám Đốc (người sử dụng lao động)</t>
        </r>
      </text>
    </comment>
    <comment ref="V14" authorId="0" shapeId="0" xr:uid="{BA39328E-5C5C-4FD7-9194-2D611D3F60DC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Đi làm 2 nơi
Đã lấy giảm trừ tại nơi khác</t>
        </r>
      </text>
    </comment>
    <comment ref="Y14" authorId="0" shapeId="0" xr:uid="{8A5AAA08-08C6-4542-BA96-914EF955B81E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Đi làm 2 nơi đã đóng BH tại nơi khác</t>
        </r>
      </text>
    </comment>
    <comment ref="E16" authorId="0" shapeId="0" xr:uid="{C7E8952B-17AF-4BDB-A795-6650BA2DEE4E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Thử việc</t>
        </r>
      </text>
    </comment>
    <comment ref="E18" authorId="0" shapeId="0" xr:uid="{5AA1A2D7-1CEE-46DF-A78B-CBBF67F21123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Khoán việc</t>
        </r>
      </text>
    </comment>
    <comment ref="E21" authorId="0" shapeId="0" xr:uid="{5186F138-ACF4-4443-ABF4-DDC83513D7F7}">
      <text>
        <r>
          <rPr>
            <b/>
            <sz val="9"/>
            <color indexed="81"/>
            <rFont val="Tahoma"/>
            <family val="2"/>
            <charset val="163"/>
          </rPr>
          <t>A:</t>
        </r>
        <r>
          <rPr>
            <sz val="9"/>
            <color indexed="81"/>
            <rFont val="Tahoma"/>
            <family val="2"/>
            <charset val="163"/>
          </rPr>
          <t xml:space="preserve">
Vụ Việc (thời vụ)</t>
        </r>
      </text>
    </comment>
  </commentList>
</comments>
</file>

<file path=xl/sharedStrings.xml><?xml version="1.0" encoding="utf-8"?>
<sst xmlns="http://schemas.openxmlformats.org/spreadsheetml/2006/main" count="110" uniqueCount="98">
  <si>
    <t>Công ty TNHH Thương mại dịch vụ Thiên Ưng</t>
  </si>
  <si>
    <t>Số 19 Đường Nguyễn Trãi, P. Khương Trung, Q. Thanh Xuân, TP. Hà Nội</t>
  </si>
  <si>
    <t>BẢNG TÍNH THUẾ TNCN CHO NGƯỜI LAO ĐỘNG</t>
  </si>
  <si>
    <t>Đơn vị tính: Việt Nam Đồng</t>
  </si>
  <si>
    <t>STT</t>
  </si>
  <si>
    <t>Họ Và Tên</t>
  </si>
  <si>
    <t>Chức vụ</t>
  </si>
  <si>
    <t>Loại
 HĐ</t>
  </si>
  <si>
    <t>MST</t>
  </si>
  <si>
    <t>Tổng 
Thu Nhập
thực tế</t>
  </si>
  <si>
    <t>Thu nhập
chịu thuế</t>
  </si>
  <si>
    <t>Các khoản Giảm trừ</t>
  </si>
  <si>
    <t>Thu nhập 
Tính thuế</t>
  </si>
  <si>
    <t>Bản thân</t>
  </si>
  <si>
    <t>Người PT</t>
  </si>
  <si>
    <t>BH 
bắt buộc</t>
  </si>
  <si>
    <t>Tổng cộng</t>
  </si>
  <si>
    <t>Số 
người</t>
  </si>
  <si>
    <t>Số giảm</t>
  </si>
  <si>
    <t>I</t>
  </si>
  <si>
    <t>CÁ NHÂN CƯ TRÚ</t>
  </si>
  <si>
    <t>A</t>
  </si>
  <si>
    <t>Hợp đồng lao động từ 3 tháng trở lên</t>
  </si>
  <si>
    <t>GD</t>
  </si>
  <si>
    <t>PGD</t>
  </si>
  <si>
    <t>KTT</t>
  </si>
  <si>
    <t>NVVP</t>
  </si>
  <si>
    <t>B</t>
  </si>
  <si>
    <t>Hợp đồng lao động dưới 3 tháng</t>
  </si>
  <si>
    <t>Cam kết TN</t>
  </si>
  <si>
    <t>ĐỦ ĐK</t>
  </si>
  <si>
    <t>NVBH</t>
  </si>
  <si>
    <t>đủ</t>
  </si>
  <si>
    <t>có</t>
  </si>
  <si>
    <t>Không cần (dưới 2 tr)</t>
  </si>
  <si>
    <t>không đủ</t>
  </si>
  <si>
    <t>NVKD</t>
  </si>
  <si>
    <t>II</t>
  </si>
  <si>
    <t>CÁ NHÂN KHÔNG CƯ TRÚ</t>
  </si>
  <si>
    <t>TỔNG CỘNG (I + II)</t>
  </si>
  <si>
    <t>Người lập biểu</t>
  </si>
  <si>
    <t xml:space="preserve">Giám đốc Công ty </t>
  </si>
  <si>
    <t>( Ký, ghi rõ họ tên )</t>
  </si>
  <si>
    <t>( Ký, đóng dấu, ghi rõ họ tên )</t>
  </si>
  <si>
    <t>(4)</t>
  </si>
  <si>
    <t>(7)</t>
  </si>
  <si>
    <t>Tiền Lương
Thỏa thuận trên Hợp Đồng Lao Đông</t>
  </si>
  <si>
    <t>Lương Chính</t>
  </si>
  <si>
    <t>Phụ Cấp Trách Nhiệm</t>
  </si>
  <si>
    <t>Tiền Ăn</t>
  </si>
  <si>
    <t>Điện Thoại</t>
  </si>
  <si>
    <t>Ngày
Công
Thực
Tế</t>
  </si>
  <si>
    <t>VTH</t>
  </si>
  <si>
    <t>36T</t>
  </si>
  <si>
    <t>TV</t>
  </si>
  <si>
    <t>KV</t>
  </si>
  <si>
    <t>VV</t>
  </si>
  <si>
    <t>Xác Định Các khoản Miễn Thuế</t>
  </si>
  <si>
    <t>Tổng 
Thu Nhập
Miễn Thuế</t>
  </si>
  <si>
    <t>(1)</t>
  </si>
  <si>
    <t>(2)</t>
  </si>
  <si>
    <t>(3)</t>
  </si>
  <si>
    <t>(11)</t>
  </si>
  <si>
    <t>(12)</t>
  </si>
  <si>
    <t>6=1+2+3+4+5</t>
  </si>
  <si>
    <t>(5)</t>
  </si>
  <si>
    <t>(8)</t>
  </si>
  <si>
    <t>9=7+8</t>
  </si>
  <si>
    <t>10=6-9</t>
  </si>
  <si>
    <t>(13)</t>
  </si>
  <si>
    <t>14=11+12+13</t>
  </si>
  <si>
    <t>15=10-14</t>
  </si>
  <si>
    <t>(16)</t>
  </si>
  <si>
    <t>ký HĐLĐ dài hạn nơi khác</t>
  </si>
  <si>
    <t>6T</t>
  </si>
  <si>
    <t>Làm 08/CK-TNCN</t>
  </si>
  <si>
    <t>027182002683</t>
  </si>
  <si>
    <t>037091001942</t>
  </si>
  <si>
    <t>037090225263</t>
  </si>
  <si>
    <t>035164002925</t>
  </si>
  <si>
    <t>036190332502</t>
  </si>
  <si>
    <t>025194005294</t>
  </si>
  <si>
    <t>022089008512</t>
  </si>
  <si>
    <t>033184002545</t>
  </si>
  <si>
    <t>Tháng 01 năm 2026</t>
  </si>
  <si>
    <t>Tiền Lương thực nhận theo ngày công đi làm thực tế trong tháng 01/2026</t>
  </si>
  <si>
    <t>Thuế TNCN 
phải khấu trừ 
T01/2026</t>
  </si>
  <si>
    <t>Hà Nội, ngày 31 tháng 01 năm 2026</t>
  </si>
  <si>
    <t xml:space="preserve">Tiền Thưởng
</t>
  </si>
  <si>
    <t>Đủ</t>
  </si>
  <si>
    <t>Không làm</t>
  </si>
  <si>
    <t>C</t>
  </si>
  <si>
    <t>D</t>
  </si>
  <si>
    <t>E</t>
  </si>
  <si>
    <t>F</t>
  </si>
  <si>
    <t>G</t>
  </si>
  <si>
    <t>H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</si>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</sst>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_-* #,##0.00\ _₫_-;\-* #,##0.00\ _₫_-;_-* &quot;-&quot;??\ _₫_-;_-@_-"/>
    <numFmt numFmtId="186" formatCode="00"/>
    <numFmt numFmtId="187" formatCode="_(* #,##0_);_(* \(#,##0\);_(* &quot;-&quot;??_);_(@_)"/>
  </numFmts>
  <fonts count="38" x14ac:knownFonts="1">
    <font>
      <sz val="11"/>
      <color theme="1"/>
      <name val="Calibri"/>
      <family val="2"/>
      <charset val="163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name val="Times New Roman"/>
      <family val="1"/>
      <charset val="163"/>
    </font>
    <font>
      <b/>
      <sz val="18"/>
      <name val="Times New Roman"/>
      <family val="1"/>
    </font>
    <font>
      <b/>
      <sz val="13"/>
      <name val="Times New Roman"/>
      <family val="1"/>
    </font>
    <font>
      <b/>
      <u/>
      <sz val="10"/>
      <name val="Times New Roman"/>
      <family val="1"/>
    </font>
    <font>
      <sz val="11"/>
      <name val="Times New Roman"/>
      <family val="1"/>
      <charset val="163"/>
    </font>
    <font>
      <b/>
      <u/>
      <sz val="13"/>
      <name val="Times New Roman"/>
      <family val="1"/>
    </font>
    <font>
      <sz val="10"/>
      <name val="Times New Roman"/>
      <family val="1"/>
      <charset val="163"/>
    </font>
    <font>
      <b/>
      <sz val="9"/>
      <color indexed="81"/>
      <name val="Tahoma"/>
      <family val="2"/>
      <charset val="163"/>
    </font>
    <font>
      <sz val="9"/>
      <color indexed="81"/>
      <name val="Tahoma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2"/>
      <color theme="0"/>
      <name val="Times New Roman"/>
      <family val="1"/>
    </font>
    <font>
      <b/>
      <sz val="9"/>
      <color theme="0"/>
      <name val="Times New Roman"/>
      <family val="1"/>
    </font>
    <font>
      <b/>
      <sz val="10"/>
      <color theme="0"/>
      <name val="Times New Roman"/>
      <family val="1"/>
    </font>
    <font>
      <sz val="12"/>
      <color theme="0"/>
      <name val="Times New Roman"/>
      <family val="1"/>
    </font>
    <font>
      <sz val="9"/>
      <color theme="0"/>
      <name val="Times New Roman"/>
      <family val="1"/>
    </font>
    <font>
      <sz val="10"/>
      <color theme="0"/>
      <name val="Times New Roman"/>
      <family val="1"/>
    </font>
    <font>
      <b/>
      <sz val="13"/>
      <color rgb="FF007F73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name val="Calibri"/>
      <family val="2"/>
      <scheme val="minor"/>
    </font>
    <font>
      <b/>
      <sz val="22"/>
      <color rgb="FF007F73"/>
      <name val="Times New Roman"/>
      <family val="1"/>
    </font>
    <font>
      <sz val="10"/>
      <color rgb="FF007F73"/>
      <name val="Times New Roman"/>
      <family val="1"/>
    </font>
    <font>
      <sz val="12"/>
      <color rgb="FF007F7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73" fontId="14" fillId="0" borderId="0" applyFont="0" applyFill="0" applyBorder="0" applyAlignment="0" applyProtection="0"/>
  </cellStyleXfs>
  <cellXfs count="174">
    <xf numFmtId="0" fontId="0" fillId="0" borderId="0" xfId="0"/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86" fontId="5" fillId="0" borderId="0" xfId="0" applyNumberFormat="1" applyFont="1" applyAlignment="1">
      <alignment horizontal="center" vertical="center"/>
    </xf>
    <xf numFmtId="3" fontId="6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87" fontId="9" fillId="0" borderId="0" xfId="1" applyNumberFormat="1" applyFont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/>
    <xf numFmtId="3" fontId="6" fillId="0" borderId="0" xfId="0" applyNumberFormat="1" applyFont="1" applyFill="1" applyBorder="1" applyAlignment="1">
      <alignment horizontal="center" vertical="center"/>
    </xf>
    <xf numFmtId="186" fontId="15" fillId="0" borderId="0" xfId="0" applyNumberFormat="1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87" fontId="15" fillId="0" borderId="0" xfId="1" applyNumberFormat="1" applyFont="1" applyAlignment="1">
      <alignment vertical="center"/>
    </xf>
    <xf numFmtId="3" fontId="15" fillId="0" borderId="0" xfId="0" applyNumberFormat="1" applyFont="1" applyFill="1" applyAlignment="1">
      <alignment vertical="center"/>
    </xf>
    <xf numFmtId="186" fontId="18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87" fontId="18" fillId="0" borderId="0" xfId="1" applyNumberFormat="1" applyFont="1" applyAlignment="1">
      <alignment vertical="center"/>
    </xf>
    <xf numFmtId="3" fontId="18" fillId="0" borderId="0" xfId="0" applyNumberFormat="1" applyFont="1" applyFill="1" applyAlignment="1">
      <alignment vertical="center"/>
    </xf>
    <xf numFmtId="186" fontId="5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3" fillId="0" borderId="0" xfId="0" applyNumberFormat="1" applyFont="1" applyFill="1" applyAlignment="1">
      <alignment vertical="center"/>
    </xf>
    <xf numFmtId="49" fontId="22" fillId="0" borderId="6" xfId="0" applyNumberFormat="1" applyFont="1" applyFill="1" applyBorder="1" applyAlignment="1">
      <alignment horizontal="center" vertical="center"/>
    </xf>
    <xf numFmtId="187" fontId="25" fillId="0" borderId="5" xfId="1" applyNumberFormat="1" applyFont="1" applyFill="1" applyBorder="1" applyAlignment="1">
      <alignment horizontal="center" vertical="center"/>
    </xf>
    <xf numFmtId="187" fontId="25" fillId="0" borderId="5" xfId="1" applyNumberFormat="1" applyFont="1" applyFill="1" applyBorder="1" applyAlignment="1">
      <alignment horizontal="center"/>
    </xf>
    <xf numFmtId="3" fontId="24" fillId="0" borderId="5" xfId="1" applyNumberFormat="1" applyFont="1" applyFill="1" applyBorder="1" applyAlignment="1">
      <alignment vertical="center"/>
    </xf>
    <xf numFmtId="3" fontId="25" fillId="0" borderId="5" xfId="1" applyNumberFormat="1" applyFont="1" applyFill="1" applyBorder="1" applyAlignment="1">
      <alignment vertical="center"/>
    </xf>
    <xf numFmtId="1" fontId="25" fillId="0" borderId="5" xfId="1" applyNumberFormat="1" applyFont="1" applyFill="1" applyBorder="1" applyAlignment="1">
      <alignment horizontal="center" vertical="center"/>
    </xf>
    <xf numFmtId="3" fontId="25" fillId="0" borderId="5" xfId="0" applyNumberFormat="1" applyFont="1" applyFill="1" applyBorder="1" applyAlignment="1">
      <alignment vertical="center"/>
    </xf>
    <xf numFmtId="3" fontId="24" fillId="0" borderId="3" xfId="1" applyNumberFormat="1" applyFont="1" applyFill="1" applyBorder="1" applyAlignment="1">
      <alignment vertical="center"/>
    </xf>
    <xf numFmtId="1" fontId="25" fillId="0" borderId="3" xfId="1" applyNumberFormat="1" applyFont="1" applyFill="1" applyBorder="1" applyAlignment="1">
      <alignment horizontal="center" vertical="center"/>
    </xf>
    <xf numFmtId="3" fontId="24" fillId="0" borderId="5" xfId="0" applyNumberFormat="1" applyFont="1" applyFill="1" applyBorder="1" applyAlignment="1">
      <alignment vertical="center"/>
    </xf>
    <xf numFmtId="3" fontId="22" fillId="0" borderId="8" xfId="0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3" fontId="25" fillId="0" borderId="3" xfId="0" applyNumberFormat="1" applyFont="1" applyFill="1" applyBorder="1" applyAlignment="1">
      <alignment horizontal="center" vertical="center"/>
    </xf>
    <xf numFmtId="3" fontId="25" fillId="0" borderId="2" xfId="0" applyNumberFormat="1" applyFont="1" applyFill="1" applyBorder="1" applyAlignment="1">
      <alignment horizontal="center" vertical="center" wrapText="1"/>
    </xf>
    <xf numFmtId="187" fontId="25" fillId="0" borderId="5" xfId="1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3" fontId="26" fillId="0" borderId="0" xfId="0" applyNumberFormat="1" applyFont="1" applyFill="1" applyAlignment="1">
      <alignment vertical="center"/>
    </xf>
    <xf numFmtId="186" fontId="27" fillId="0" borderId="0" xfId="0" applyNumberFormat="1" applyFont="1" applyFill="1" applyAlignment="1">
      <alignment horizontal="center" vertical="center"/>
    </xf>
    <xf numFmtId="3" fontId="28" fillId="0" borderId="0" xfId="0" applyNumberFormat="1" applyFont="1" applyFill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1" fontId="28" fillId="0" borderId="0" xfId="0" applyNumberFormat="1" applyFont="1" applyFill="1" applyAlignment="1">
      <alignment horizontal="center" vertical="center"/>
    </xf>
    <xf numFmtId="3" fontId="30" fillId="0" borderId="0" xfId="0" applyNumberFormat="1" applyFont="1" applyFill="1" applyAlignment="1">
      <alignment vertical="center"/>
    </xf>
    <xf numFmtId="3" fontId="31" fillId="0" borderId="0" xfId="0" applyNumberFormat="1" applyFont="1" applyFill="1" applyAlignment="1">
      <alignment vertical="center"/>
    </xf>
    <xf numFmtId="1" fontId="30" fillId="0" borderId="0" xfId="0" applyNumberFormat="1" applyFont="1" applyFill="1" applyAlignment="1">
      <alignment horizontal="center" vertical="center"/>
    </xf>
    <xf numFmtId="187" fontId="30" fillId="0" borderId="0" xfId="1" applyNumberFormat="1" applyFont="1" applyFill="1" applyAlignment="1">
      <alignment vertical="center"/>
    </xf>
    <xf numFmtId="3" fontId="30" fillId="0" borderId="0" xfId="0" applyNumberFormat="1" applyFont="1" applyFill="1" applyAlignment="1"/>
    <xf numFmtId="3" fontId="27" fillId="0" borderId="0" xfId="0" applyNumberFormat="1" applyFont="1" applyFill="1" applyAlignment="1">
      <alignment vertical="center"/>
    </xf>
    <xf numFmtId="186" fontId="32" fillId="0" borderId="0" xfId="0" applyNumberFormat="1" applyFont="1" applyFill="1" applyAlignment="1">
      <alignment horizontal="center" vertical="center"/>
    </xf>
    <xf numFmtId="3" fontId="32" fillId="0" borderId="0" xfId="0" applyNumberFormat="1" applyFont="1" applyFill="1" applyAlignment="1">
      <alignment vertical="center"/>
    </xf>
    <xf numFmtId="3" fontId="32" fillId="0" borderId="0" xfId="0" applyNumberFormat="1" applyFont="1" applyFill="1" applyAlignment="1">
      <alignment horizontal="center" vertical="center"/>
    </xf>
    <xf numFmtId="1" fontId="32" fillId="0" borderId="0" xfId="0" applyNumberFormat="1" applyFont="1" applyFill="1" applyAlignment="1">
      <alignment horizontal="center" vertical="center"/>
    </xf>
    <xf numFmtId="3" fontId="33" fillId="0" borderId="0" xfId="0" applyNumberFormat="1" applyFont="1" applyFill="1" applyAlignment="1">
      <alignment vertical="center"/>
    </xf>
    <xf numFmtId="186" fontId="33" fillId="0" borderId="0" xfId="0" applyNumberFormat="1" applyFont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186" fontId="34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3" fontId="34" fillId="0" borderId="0" xfId="0" applyNumberFormat="1" applyFont="1" applyFill="1" applyAlignment="1">
      <alignment vertical="center"/>
    </xf>
    <xf numFmtId="186" fontId="27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87" fontId="30" fillId="0" borderId="0" xfId="1" applyNumberFormat="1" applyFont="1" applyAlignment="1">
      <alignment vertical="center"/>
    </xf>
    <xf numFmtId="3" fontId="30" fillId="0" borderId="0" xfId="0" applyNumberFormat="1" applyFont="1" applyAlignment="1"/>
    <xf numFmtId="1" fontId="22" fillId="0" borderId="5" xfId="0" applyNumberFormat="1" applyFont="1" applyFill="1" applyBorder="1" applyAlignment="1">
      <alignment horizontal="center" vertical="center" wrapText="1"/>
    </xf>
    <xf numFmtId="1" fontId="22" fillId="0" borderId="5" xfId="0" applyNumberFormat="1" applyFont="1" applyFill="1" applyBorder="1" applyAlignment="1">
      <alignment horizontal="center" vertical="center"/>
    </xf>
    <xf numFmtId="3" fontId="22" fillId="0" borderId="5" xfId="0" applyNumberFormat="1" applyFont="1" applyFill="1" applyBorder="1" applyAlignment="1">
      <alignment horizontal="center" vertical="center"/>
    </xf>
    <xf numFmtId="3" fontId="22" fillId="0" borderId="5" xfId="0" applyNumberFormat="1" applyFont="1" applyFill="1" applyBorder="1" applyAlignment="1">
      <alignment horizontal="center" vertical="center" wrapText="1"/>
    </xf>
    <xf numFmtId="1" fontId="22" fillId="0" borderId="3" xfId="1" applyNumberFormat="1" applyFont="1" applyFill="1" applyBorder="1" applyAlignment="1">
      <alignment horizontal="center" vertical="center" wrapText="1"/>
    </xf>
    <xf numFmtId="187" fontId="22" fillId="0" borderId="3" xfId="1" applyNumberFormat="1" applyFont="1" applyFill="1" applyBorder="1" applyAlignment="1">
      <alignment horizontal="center" vertical="center"/>
    </xf>
    <xf numFmtId="186" fontId="22" fillId="0" borderId="5" xfId="0" applyNumberFormat="1" applyFont="1" applyFill="1" applyBorder="1" applyAlignment="1">
      <alignment horizontal="center" vertical="center"/>
    </xf>
    <xf numFmtId="3" fontId="22" fillId="0" borderId="6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horizontal="center" vertical="center"/>
    </xf>
    <xf numFmtId="186" fontId="24" fillId="0" borderId="5" xfId="0" applyNumberFormat="1" applyFont="1" applyFill="1" applyBorder="1" applyAlignment="1">
      <alignment horizontal="center" vertical="center"/>
    </xf>
    <xf numFmtId="3" fontId="24" fillId="0" borderId="8" xfId="0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center" vertical="center"/>
    </xf>
    <xf numFmtId="3" fontId="24" fillId="0" borderId="3" xfId="0" applyNumberFormat="1" applyFont="1" applyFill="1" applyBorder="1" applyAlignment="1">
      <alignment vertical="center"/>
    </xf>
    <xf numFmtId="3" fontId="24" fillId="0" borderId="0" xfId="0" applyNumberFormat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right" vertical="center"/>
    </xf>
    <xf numFmtId="186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vertical="center"/>
    </xf>
    <xf numFmtId="0" fontId="25" fillId="0" borderId="3" xfId="0" applyFont="1" applyFill="1" applyBorder="1" applyAlignment="1">
      <alignment horizontal="center" vertical="center"/>
    </xf>
    <xf numFmtId="3" fontId="24" fillId="0" borderId="8" xfId="0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/>
    <xf numFmtId="3" fontId="24" fillId="0" borderId="5" xfId="1" applyNumberFormat="1" applyFont="1" applyFill="1" applyBorder="1" applyAlignment="1">
      <alignment horizontal="center" vertical="center"/>
    </xf>
    <xf numFmtId="3" fontId="24" fillId="0" borderId="5" xfId="1" applyNumberFormat="1" applyFont="1" applyFill="1" applyBorder="1" applyAlignment="1">
      <alignment horizontal="left" vertical="center"/>
    </xf>
    <xf numFmtId="3" fontId="24" fillId="0" borderId="5" xfId="0" applyNumberFormat="1" applyFont="1" applyFill="1" applyBorder="1" applyAlignment="1">
      <alignment horizontal="right" vertical="center"/>
    </xf>
    <xf numFmtId="3" fontId="25" fillId="0" borderId="3" xfId="0" applyNumberFormat="1" applyFont="1" applyFill="1" applyBorder="1" applyAlignment="1">
      <alignment vertical="center"/>
    </xf>
    <xf numFmtId="3" fontId="25" fillId="0" borderId="2" xfId="0" applyNumberFormat="1" applyFont="1" applyFill="1" applyBorder="1" applyAlignment="1">
      <alignment vertical="center"/>
    </xf>
    <xf numFmtId="186" fontId="24" fillId="0" borderId="3" xfId="0" applyNumberFormat="1" applyFont="1" applyFill="1" applyBorder="1" applyAlignment="1">
      <alignment horizontal="center" vertical="center"/>
    </xf>
    <xf numFmtId="3" fontId="24" fillId="0" borderId="7" xfId="0" applyNumberFormat="1" applyFont="1" applyFill="1" applyBorder="1" applyAlignment="1">
      <alignment vertical="center"/>
    </xf>
    <xf numFmtId="3" fontId="24" fillId="0" borderId="6" xfId="0" applyNumberFormat="1" applyFont="1" applyFill="1" applyBorder="1" applyAlignment="1">
      <alignment vertical="center"/>
    </xf>
    <xf numFmtId="3" fontId="24" fillId="0" borderId="6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/>
    </xf>
    <xf numFmtId="1" fontId="25" fillId="0" borderId="3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Alignment="1">
      <alignment vertical="center"/>
    </xf>
    <xf numFmtId="3" fontId="25" fillId="0" borderId="0" xfId="0" applyNumberFormat="1" applyFont="1" applyFill="1" applyAlignment="1">
      <alignment horizontal="center" vertical="center"/>
    </xf>
    <xf numFmtId="1" fontId="36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Border="1" applyAlignment="1">
      <alignment horizontal="center" vertical="center"/>
    </xf>
    <xf numFmtId="3" fontId="32" fillId="0" borderId="0" xfId="0" applyNumberFormat="1" applyFont="1" applyFill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3" fontId="25" fillId="0" borderId="7" xfId="1" applyNumberFormat="1" applyFont="1" applyFill="1" applyBorder="1" applyAlignment="1">
      <alignment horizontal="center" vertical="center"/>
    </xf>
    <xf numFmtId="3" fontId="25" fillId="0" borderId="8" xfId="1" applyNumberFormat="1" applyFont="1" applyFill="1" applyBorder="1" applyAlignment="1">
      <alignment horizontal="center" vertical="center"/>
    </xf>
    <xf numFmtId="3" fontId="25" fillId="0" borderId="6" xfId="1" applyNumberFormat="1" applyFont="1" applyFill="1" applyBorder="1" applyAlignment="1">
      <alignment horizontal="center" vertical="center"/>
    </xf>
    <xf numFmtId="3" fontId="24" fillId="0" borderId="8" xfId="1" applyNumberFormat="1" applyFont="1" applyFill="1" applyBorder="1" applyAlignment="1">
      <alignment horizontal="center" vertical="center"/>
    </xf>
    <xf numFmtId="3" fontId="24" fillId="0" borderId="6" xfId="1" applyNumberFormat="1" applyFont="1" applyFill="1" applyBorder="1" applyAlignment="1">
      <alignment horizontal="center" vertical="center"/>
    </xf>
    <xf numFmtId="3" fontId="24" fillId="0" borderId="4" xfId="0" applyNumberFormat="1" applyFont="1" applyFill="1" applyBorder="1" applyAlignment="1">
      <alignment horizontal="center" vertical="center"/>
    </xf>
    <xf numFmtId="3" fontId="24" fillId="0" borderId="9" xfId="1" applyNumberFormat="1" applyFont="1" applyFill="1" applyBorder="1" applyAlignment="1">
      <alignment horizontal="center" vertical="center"/>
    </xf>
    <xf numFmtId="3" fontId="24" fillId="0" borderId="10" xfId="1" applyNumberFormat="1" applyFont="1" applyFill="1" applyBorder="1" applyAlignment="1">
      <alignment horizontal="center" vertical="center"/>
    </xf>
    <xf numFmtId="3" fontId="24" fillId="0" borderId="11" xfId="1" applyNumberFormat="1" applyFont="1" applyFill="1" applyBorder="1" applyAlignment="1">
      <alignment horizontal="center" vertical="center"/>
    </xf>
    <xf numFmtId="3" fontId="24" fillId="0" borderId="12" xfId="1" applyNumberFormat="1" applyFont="1" applyFill="1" applyBorder="1" applyAlignment="1">
      <alignment horizontal="center" vertical="center"/>
    </xf>
    <xf numFmtId="3" fontId="24" fillId="0" borderId="0" xfId="1" applyNumberFormat="1" applyFont="1" applyFill="1" applyBorder="1" applyAlignment="1">
      <alignment horizontal="center" vertical="center"/>
    </xf>
    <xf numFmtId="3" fontId="24" fillId="0" borderId="13" xfId="1" applyNumberFormat="1" applyFont="1" applyFill="1" applyBorder="1" applyAlignment="1">
      <alignment horizontal="center" vertical="center"/>
    </xf>
    <xf numFmtId="3" fontId="25" fillId="0" borderId="7" xfId="0" applyNumberFormat="1" applyFont="1" applyFill="1" applyBorder="1" applyAlignment="1">
      <alignment horizontal="center" vertical="center"/>
    </xf>
    <xf numFmtId="3" fontId="25" fillId="0" borderId="6" xfId="0" applyNumberFormat="1" applyFont="1" applyFill="1" applyBorder="1" applyAlignment="1">
      <alignment horizontal="center" vertical="center"/>
    </xf>
    <xf numFmtId="3" fontId="24" fillId="0" borderId="7" xfId="0" applyNumberFormat="1" applyFont="1" applyFill="1" applyBorder="1" applyAlignment="1">
      <alignment horizontal="center" vertical="center"/>
    </xf>
    <xf numFmtId="3" fontId="24" fillId="0" borderId="8" xfId="0" applyNumberFormat="1" applyFont="1" applyFill="1" applyBorder="1" applyAlignment="1">
      <alignment horizontal="center" vertical="center"/>
    </xf>
    <xf numFmtId="3" fontId="24" fillId="0" borderId="6" xfId="0" applyNumberFormat="1" applyFont="1" applyFill="1" applyBorder="1" applyAlignment="1">
      <alignment horizontal="center" vertical="center"/>
    </xf>
    <xf numFmtId="3" fontId="22" fillId="0" borderId="2" xfId="1" applyNumberFormat="1" applyFont="1" applyFill="1" applyBorder="1" applyAlignment="1">
      <alignment horizontal="center" vertical="center" wrapText="1"/>
    </xf>
    <xf numFmtId="3" fontId="22" fillId="0" borderId="4" xfId="1" applyNumberFormat="1" applyFont="1" applyFill="1" applyBorder="1" applyAlignment="1">
      <alignment horizontal="center" vertical="center" wrapText="1"/>
    </xf>
    <xf numFmtId="3" fontId="22" fillId="0" borderId="5" xfId="1" applyNumberFormat="1" applyFont="1" applyFill="1" applyBorder="1" applyAlignment="1">
      <alignment horizontal="center" vertical="center" wrapText="1"/>
    </xf>
    <xf numFmtId="3" fontId="22" fillId="0" borderId="3" xfId="1" applyNumberFormat="1" applyFont="1" applyFill="1" applyBorder="1" applyAlignment="1">
      <alignment horizontal="center" vertical="center"/>
    </xf>
    <xf numFmtId="3" fontId="22" fillId="0" borderId="3" xfId="0" applyNumberFormat="1" applyFont="1" applyFill="1" applyBorder="1" applyAlignment="1">
      <alignment horizontal="center" vertical="center" wrapText="1"/>
    </xf>
    <xf numFmtId="3" fontId="22" fillId="0" borderId="3" xfId="0" applyNumberFormat="1" applyFont="1" applyFill="1" applyBorder="1" applyAlignment="1">
      <alignment horizontal="center" vertical="center"/>
    </xf>
    <xf numFmtId="3" fontId="22" fillId="0" borderId="2" xfId="1" applyNumberFormat="1" applyFont="1" applyFill="1" applyBorder="1" applyAlignment="1">
      <alignment horizontal="center" vertical="center"/>
    </xf>
    <xf numFmtId="3" fontId="22" fillId="0" borderId="5" xfId="1" applyNumberFormat="1" applyFont="1" applyFill="1" applyBorder="1" applyAlignment="1">
      <alignment horizontal="center" vertical="center"/>
    </xf>
    <xf numFmtId="3" fontId="22" fillId="0" borderId="7" xfId="1" applyNumberFormat="1" applyFont="1" applyFill="1" applyBorder="1" applyAlignment="1">
      <alignment horizontal="center" vertical="top"/>
    </xf>
    <xf numFmtId="3" fontId="22" fillId="0" borderId="6" xfId="1" applyNumberFormat="1" applyFont="1" applyFill="1" applyBorder="1" applyAlignment="1">
      <alignment horizontal="center" vertical="top"/>
    </xf>
    <xf numFmtId="1" fontId="22" fillId="0" borderId="2" xfId="0" applyNumberFormat="1" applyFont="1" applyFill="1" applyBorder="1" applyAlignment="1">
      <alignment horizontal="center" vertical="center" wrapText="1"/>
    </xf>
    <xf numFmtId="1" fontId="22" fillId="0" borderId="4" xfId="0" applyNumberFormat="1" applyFont="1" applyFill="1" applyBorder="1" applyAlignment="1">
      <alignment horizontal="center" vertical="center"/>
    </xf>
    <xf numFmtId="1" fontId="22" fillId="0" borderId="5" xfId="0" applyNumberFormat="1" applyFont="1" applyFill="1" applyBorder="1" applyAlignment="1">
      <alignment horizontal="center" vertical="center"/>
    </xf>
    <xf numFmtId="1" fontId="22" fillId="0" borderId="3" xfId="0" applyNumberFormat="1" applyFont="1" applyFill="1" applyBorder="1" applyAlignment="1">
      <alignment horizontal="center" vertical="center" wrapText="1"/>
    </xf>
    <xf numFmtId="1" fontId="22" fillId="0" borderId="3" xfId="0" applyNumberFormat="1" applyFont="1" applyFill="1" applyBorder="1" applyAlignment="1">
      <alignment horizontal="center" vertical="center"/>
    </xf>
    <xf numFmtId="1" fontId="22" fillId="0" borderId="4" xfId="0" applyNumberFormat="1" applyFont="1" applyFill="1" applyBorder="1" applyAlignment="1">
      <alignment horizontal="center" vertical="center" wrapText="1"/>
    </xf>
    <xf numFmtId="1" fontId="22" fillId="0" borderId="5" xfId="0" applyNumberFormat="1" applyFont="1" applyFill="1" applyBorder="1" applyAlignment="1">
      <alignment horizontal="center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22" fillId="0" borderId="4" xfId="0" applyNumberFormat="1" applyFont="1" applyFill="1" applyBorder="1" applyAlignment="1">
      <alignment horizontal="center" vertical="center"/>
    </xf>
    <xf numFmtId="3" fontId="22" fillId="0" borderId="5" xfId="0" applyNumberFormat="1" applyFont="1" applyFill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3" fontId="35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186" fontId="22" fillId="0" borderId="2" xfId="0" applyNumberFormat="1" applyFont="1" applyFill="1" applyBorder="1" applyAlignment="1">
      <alignment horizontal="center" vertical="center"/>
    </xf>
    <xf numFmtId="186" fontId="22" fillId="0" borderId="4" xfId="0" applyNumberFormat="1" applyFont="1" applyFill="1" applyBorder="1" applyAlignment="1">
      <alignment horizontal="center" vertical="center"/>
    </xf>
    <xf numFmtId="186" fontId="22" fillId="0" borderId="5" xfId="0" applyNumberFormat="1" applyFont="1" applyFill="1" applyBorder="1" applyAlignment="1">
      <alignment horizontal="center" vertical="center"/>
    </xf>
    <xf numFmtId="3" fontId="22" fillId="0" borderId="2" xfId="0" applyNumberFormat="1" applyFont="1" applyFill="1" applyBorder="1" applyAlignment="1">
      <alignment horizontal="center" vertical="center"/>
    </xf>
    <xf numFmtId="1" fontId="22" fillId="0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21D6-1D00-4746-98D9-D263BD65870E}">
  <dimension ref="A1:AB40"/>
  <sheetViews>
    <sheetView showGridLines="0" tabSelected="1" zoomScale="70" zoomScaleNormal="70" workbookViewId="0">
      <selection activeCell="L8" sqref="L8"/>
    </sheetView>
  </sheetViews>
  <sheetFormatPr defaultColWidth="9" defaultRowHeight="15.5" x14ac:dyDescent="0.3"/>
  <cols>
    <col min="1" max="1" width="4.1796875" style="4" customWidth="1"/>
    <col min="2" max="2" width="1.1796875" style="4" customWidth="1"/>
    <col min="3" max="3" width="18.54296875" style="14" customWidth="1"/>
    <col min="4" max="4" width="8.54296875" style="15" customWidth="1"/>
    <col min="5" max="5" width="5.26953125" style="2" customWidth="1"/>
    <col min="6" max="6" width="11.54296875" style="3" customWidth="1"/>
    <col min="7" max="9" width="12" style="3" customWidth="1"/>
    <col min="10" max="10" width="9.26953125" style="3" customWidth="1"/>
    <col min="11" max="11" width="6.1796875" style="3" customWidth="1"/>
    <col min="12" max="12" width="11.54296875" style="3" customWidth="1"/>
    <col min="13" max="13" width="10.453125" style="3" customWidth="1"/>
    <col min="14" max="14" width="10.54296875" style="3" customWidth="1"/>
    <col min="15" max="15" width="9.26953125" style="3" customWidth="1"/>
    <col min="16" max="16" width="11.26953125" style="3" customWidth="1"/>
    <col min="17" max="17" width="11.81640625" style="16" customWidth="1"/>
    <col min="18" max="18" width="9.54296875" style="16" customWidth="1"/>
    <col min="19" max="19" width="10.81640625" style="16" customWidth="1"/>
    <col min="20" max="20" width="10.26953125" style="16" customWidth="1"/>
    <col min="21" max="21" width="11.81640625" style="1" customWidth="1"/>
    <col min="22" max="22" width="10.26953125" style="16" customWidth="1"/>
    <col min="23" max="23" width="5.54296875" style="17" customWidth="1"/>
    <col min="24" max="24" width="12.1796875" style="12" customWidth="1"/>
    <col min="25" max="25" width="10.1796875" style="18" customWidth="1"/>
    <col min="26" max="26" width="11" style="1" customWidth="1"/>
    <col min="27" max="27" width="12.1796875" style="16" customWidth="1"/>
    <col min="28" max="28" width="15.54296875" style="7" customWidth="1"/>
    <col min="29" max="16384" width="9" style="7"/>
  </cols>
  <sheetData>
    <row r="1" spans="1:28" s="27" customFormat="1" ht="21" customHeight="1" x14ac:dyDescent="0.35">
      <c r="A1" s="20" t="s">
        <v>0</v>
      </c>
      <c r="B1" s="20"/>
      <c r="C1" s="21"/>
      <c r="D1" s="22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1"/>
      <c r="R1" s="21"/>
      <c r="S1" s="21"/>
      <c r="T1" s="21"/>
      <c r="U1" s="21"/>
      <c r="V1" s="21"/>
      <c r="W1" s="25"/>
      <c r="X1" s="26"/>
      <c r="Y1" s="21"/>
      <c r="Z1" s="21"/>
      <c r="AA1" s="21"/>
    </row>
    <row r="2" spans="1:28" s="35" customFormat="1" ht="21" customHeight="1" x14ac:dyDescent="0.35">
      <c r="A2" s="28" t="s">
        <v>1</v>
      </c>
      <c r="B2" s="28"/>
      <c r="C2" s="29"/>
      <c r="D2" s="30"/>
      <c r="E2" s="3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9"/>
      <c r="R2" s="29"/>
      <c r="S2" s="29"/>
      <c r="T2" s="29"/>
      <c r="U2" s="21"/>
      <c r="V2" s="29"/>
      <c r="W2" s="33"/>
      <c r="X2" s="34"/>
      <c r="Z2" s="21"/>
      <c r="AA2" s="29"/>
    </row>
    <row r="3" spans="1:28" ht="24" customHeight="1" x14ac:dyDescent="0.35">
      <c r="A3" s="36"/>
      <c r="B3" s="36"/>
      <c r="C3" s="5"/>
      <c r="D3" s="5"/>
      <c r="E3" s="6"/>
      <c r="F3" s="5"/>
      <c r="G3" s="19"/>
      <c r="H3" s="37"/>
      <c r="I3" s="37"/>
      <c r="J3" s="37"/>
      <c r="K3" s="37"/>
      <c r="L3" s="37"/>
      <c r="M3" s="37"/>
      <c r="N3" s="166" t="s">
        <v>2</v>
      </c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5"/>
      <c r="Z3" s="5"/>
      <c r="AA3" s="5"/>
    </row>
    <row r="4" spans="1:28" ht="24" customHeight="1" x14ac:dyDescent="0.35">
      <c r="A4" s="8"/>
      <c r="B4" s="8"/>
      <c r="C4" s="8"/>
      <c r="D4" s="8"/>
      <c r="E4" s="6"/>
      <c r="F4" s="8"/>
      <c r="G4" s="9"/>
      <c r="H4" s="37"/>
      <c r="I4" s="37"/>
      <c r="J4" s="37"/>
      <c r="K4" s="37"/>
      <c r="L4" s="37"/>
      <c r="M4" s="37"/>
      <c r="N4" s="122"/>
      <c r="O4" s="122"/>
      <c r="P4" s="122"/>
      <c r="Q4" s="166" t="s">
        <v>84</v>
      </c>
      <c r="R4" s="166"/>
      <c r="S4" s="166"/>
      <c r="T4" s="166"/>
      <c r="U4" s="166"/>
      <c r="V4" s="166"/>
      <c r="W4" s="123"/>
      <c r="X4" s="38"/>
      <c r="Y4" s="8"/>
      <c r="Z4" s="167" t="s">
        <v>3</v>
      </c>
      <c r="AA4" s="167"/>
      <c r="AB4" s="167"/>
    </row>
    <row r="5" spans="1:28" ht="2.25" customHeight="1" x14ac:dyDescent="0.35">
      <c r="A5" s="9"/>
      <c r="B5" s="9"/>
      <c r="C5" s="9"/>
      <c r="D5" s="9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1"/>
      <c r="Y5" s="13"/>
      <c r="Z5" s="168"/>
      <c r="AA5" s="168"/>
      <c r="AB5" s="168"/>
    </row>
    <row r="6" spans="1:28" s="39" customFormat="1" ht="24" customHeight="1" x14ac:dyDescent="0.35">
      <c r="A6" s="169" t="s">
        <v>4</v>
      </c>
      <c r="B6" s="169"/>
      <c r="C6" s="172" t="s">
        <v>5</v>
      </c>
      <c r="D6" s="172" t="s">
        <v>6</v>
      </c>
      <c r="E6" s="161" t="s">
        <v>7</v>
      </c>
      <c r="F6" s="173" t="s">
        <v>8</v>
      </c>
      <c r="G6" s="157" t="s">
        <v>46</v>
      </c>
      <c r="H6" s="158"/>
      <c r="I6" s="158"/>
      <c r="J6" s="158"/>
      <c r="K6" s="154" t="s">
        <v>51</v>
      </c>
      <c r="L6" s="157" t="s">
        <v>85</v>
      </c>
      <c r="M6" s="158"/>
      <c r="N6" s="158"/>
      <c r="O6" s="158"/>
      <c r="P6" s="154" t="s">
        <v>88</v>
      </c>
      <c r="Q6" s="161" t="s">
        <v>9</v>
      </c>
      <c r="R6" s="148" t="s">
        <v>57</v>
      </c>
      <c r="S6" s="148"/>
      <c r="T6" s="161" t="s">
        <v>58</v>
      </c>
      <c r="U6" s="144" t="s">
        <v>10</v>
      </c>
      <c r="V6" s="147" t="s">
        <v>11</v>
      </c>
      <c r="W6" s="147"/>
      <c r="X6" s="147"/>
      <c r="Y6" s="147"/>
      <c r="Z6" s="147"/>
      <c r="AA6" s="144" t="s">
        <v>12</v>
      </c>
      <c r="AB6" s="148" t="s">
        <v>86</v>
      </c>
    </row>
    <row r="7" spans="1:28" s="39" customFormat="1" ht="35.25" customHeight="1" x14ac:dyDescent="0.35">
      <c r="A7" s="170"/>
      <c r="B7" s="170"/>
      <c r="C7" s="162"/>
      <c r="D7" s="162"/>
      <c r="E7" s="162"/>
      <c r="F7" s="155"/>
      <c r="G7" s="158"/>
      <c r="H7" s="158"/>
      <c r="I7" s="158"/>
      <c r="J7" s="158"/>
      <c r="K7" s="155"/>
      <c r="L7" s="158"/>
      <c r="M7" s="158"/>
      <c r="N7" s="158"/>
      <c r="O7" s="158"/>
      <c r="P7" s="159"/>
      <c r="Q7" s="162"/>
      <c r="R7" s="148"/>
      <c r="S7" s="148"/>
      <c r="T7" s="164"/>
      <c r="U7" s="145"/>
      <c r="V7" s="150" t="s">
        <v>13</v>
      </c>
      <c r="W7" s="152" t="s">
        <v>14</v>
      </c>
      <c r="X7" s="153"/>
      <c r="Y7" s="144" t="s">
        <v>15</v>
      </c>
      <c r="Z7" s="150" t="s">
        <v>16</v>
      </c>
      <c r="AA7" s="145"/>
      <c r="AB7" s="149"/>
    </row>
    <row r="8" spans="1:28" s="39" customFormat="1" ht="43.5" customHeight="1" x14ac:dyDescent="0.35">
      <c r="A8" s="171"/>
      <c r="B8" s="171"/>
      <c r="C8" s="163"/>
      <c r="D8" s="163"/>
      <c r="E8" s="163"/>
      <c r="F8" s="156"/>
      <c r="G8" s="89" t="s">
        <v>47</v>
      </c>
      <c r="H8" s="89" t="s">
        <v>48</v>
      </c>
      <c r="I8" s="90" t="s">
        <v>49</v>
      </c>
      <c r="J8" s="90" t="s">
        <v>50</v>
      </c>
      <c r="K8" s="156"/>
      <c r="L8" s="89" t="s">
        <v>47</v>
      </c>
      <c r="M8" s="89" t="s">
        <v>48</v>
      </c>
      <c r="N8" s="90" t="s">
        <v>49</v>
      </c>
      <c r="O8" s="89" t="s">
        <v>50</v>
      </c>
      <c r="P8" s="160"/>
      <c r="Q8" s="163"/>
      <c r="R8" s="91" t="s">
        <v>49</v>
      </c>
      <c r="S8" s="92" t="s">
        <v>50</v>
      </c>
      <c r="T8" s="165"/>
      <c r="U8" s="146"/>
      <c r="V8" s="151"/>
      <c r="W8" s="93" t="s">
        <v>17</v>
      </c>
      <c r="X8" s="94" t="s">
        <v>18</v>
      </c>
      <c r="Y8" s="151"/>
      <c r="Z8" s="151"/>
      <c r="AA8" s="146"/>
      <c r="AB8" s="149"/>
    </row>
    <row r="9" spans="1:28" s="39" customFormat="1" ht="24" customHeight="1" x14ac:dyDescent="0.35">
      <c r="A9" s="95" t="s">
        <v>19</v>
      </c>
      <c r="B9" s="50" t="s">
        <v>20</v>
      </c>
      <c r="C9" s="50"/>
      <c r="D9" s="50"/>
      <c r="E9" s="50"/>
      <c r="F9" s="96"/>
      <c r="G9" s="97"/>
      <c r="H9" s="97"/>
      <c r="I9" s="97"/>
      <c r="J9" s="97"/>
      <c r="K9" s="97"/>
      <c r="L9" s="40" t="s">
        <v>59</v>
      </c>
      <c r="M9" s="40" t="s">
        <v>60</v>
      </c>
      <c r="N9" s="40" t="s">
        <v>61</v>
      </c>
      <c r="O9" s="40" t="s">
        <v>44</v>
      </c>
      <c r="P9" s="40" t="s">
        <v>65</v>
      </c>
      <c r="Q9" s="40" t="s">
        <v>64</v>
      </c>
      <c r="R9" s="40" t="s">
        <v>45</v>
      </c>
      <c r="S9" s="40" t="s">
        <v>66</v>
      </c>
      <c r="T9" s="40" t="s">
        <v>67</v>
      </c>
      <c r="U9" s="40" t="s">
        <v>68</v>
      </c>
      <c r="V9" s="40" t="s">
        <v>62</v>
      </c>
      <c r="W9" s="40"/>
      <c r="X9" s="40" t="s">
        <v>63</v>
      </c>
      <c r="Y9" s="40" t="s">
        <v>69</v>
      </c>
      <c r="Z9" s="40" t="s">
        <v>70</v>
      </c>
      <c r="AA9" s="40" t="s">
        <v>71</v>
      </c>
      <c r="AB9" s="40" t="s">
        <v>72</v>
      </c>
    </row>
    <row r="10" spans="1:28" s="39" customFormat="1" ht="18" customHeight="1" x14ac:dyDescent="0.35">
      <c r="A10" s="98" t="s">
        <v>21</v>
      </c>
      <c r="B10" s="99" t="s">
        <v>22</v>
      </c>
      <c r="C10" s="99"/>
      <c r="D10" s="100"/>
      <c r="E10" s="99"/>
      <c r="F10" s="101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3"/>
      <c r="R10" s="103"/>
      <c r="S10" s="103"/>
      <c r="T10" s="103"/>
      <c r="U10" s="103"/>
      <c r="V10" s="103"/>
      <c r="W10" s="102"/>
      <c r="X10" s="103"/>
      <c r="Y10" s="103"/>
      <c r="Z10" s="103"/>
      <c r="AA10" s="103"/>
      <c r="AB10" s="103"/>
    </row>
    <row r="11" spans="1:28" s="39" customFormat="1" ht="18" customHeight="1" x14ac:dyDescent="0.35">
      <c r="A11" s="104">
        <v>1</v>
      </c>
      <c r="B11" s="104"/>
      <c r="C11" s="105" t="s">
        <v>21</v>
      </c>
      <c r="D11" s="106" t="s">
        <v>23</v>
      </c>
      <c r="E11" s="106"/>
      <c r="F11" s="106" t="s">
        <v>76</v>
      </c>
      <c r="G11" s="41">
        <v>55000000</v>
      </c>
      <c r="H11" s="41">
        <v>3000000</v>
      </c>
      <c r="I11" s="41">
        <v>1200000</v>
      </c>
      <c r="J11" s="41">
        <v>800000</v>
      </c>
      <c r="K11" s="42">
        <v>20</v>
      </c>
      <c r="L11" s="41">
        <f>$G11*$K11/26</f>
        <v>42307692.307692304</v>
      </c>
      <c r="M11" s="41">
        <f>$H11*$K11/26</f>
        <v>2307692.3076923075</v>
      </c>
      <c r="N11" s="41">
        <f>$I11*$K11/26</f>
        <v>923076.92307692312</v>
      </c>
      <c r="O11" s="41">
        <f>$J11*$K11/26</f>
        <v>615384.61538461538</v>
      </c>
      <c r="P11" s="41"/>
      <c r="Q11" s="46">
        <f>SUM(L11:P11)</f>
        <v>46153846.153846145</v>
      </c>
      <c r="R11" s="46">
        <f>IF(N11&gt;730000,730000,N11)</f>
        <v>730000</v>
      </c>
      <c r="S11" s="46">
        <f>O11</f>
        <v>615384.61538461538</v>
      </c>
      <c r="T11" s="46">
        <f>R11+S11</f>
        <v>1345384.6153846155</v>
      </c>
      <c r="U11" s="43">
        <f>Q11-T11</f>
        <v>44808461.538461529</v>
      </c>
      <c r="V11" s="44">
        <v>15500000</v>
      </c>
      <c r="W11" s="45">
        <v>0</v>
      </c>
      <c r="X11" s="41">
        <f>W11*6200000</f>
        <v>0</v>
      </c>
      <c r="Y11" s="46">
        <f>(G11+H11)*10.5%</f>
        <v>6090000</v>
      </c>
      <c r="Z11" s="46">
        <f>V11+X11+Y11</f>
        <v>21590000</v>
      </c>
      <c r="AA11" s="43">
        <f>U11-Z11</f>
        <v>23218461.538461529</v>
      </c>
      <c r="AB11" s="47">
        <f t="array" ref="AB11">_xlfn.IFS(AA11&lt;0,0,AA11&lt;=10000000,AA11*5%,AA11&lt;=30000000,AA11*10%-500000,AA11&lt;=60000000,AA11*20%-3500000,AA11&lt;=100000000,AA11*30%-9500000,TRUE,AA11*35%-14500000)</f>
        <v>1821846.1538461531</v>
      </c>
    </row>
    <row r="12" spans="1:28" s="39" customFormat="1" ht="18" customHeight="1" x14ac:dyDescent="0.35">
      <c r="A12" s="104">
        <v>2</v>
      </c>
      <c r="B12" s="104"/>
      <c r="C12" s="105" t="s">
        <v>27</v>
      </c>
      <c r="D12" s="106" t="s">
        <v>24</v>
      </c>
      <c r="E12" s="106" t="s">
        <v>52</v>
      </c>
      <c r="F12" s="106" t="s">
        <v>77</v>
      </c>
      <c r="G12" s="41">
        <v>50000000</v>
      </c>
      <c r="H12" s="41">
        <v>1000000</v>
      </c>
      <c r="I12" s="41">
        <v>1000000</v>
      </c>
      <c r="J12" s="41">
        <v>600000</v>
      </c>
      <c r="K12" s="42">
        <v>21</v>
      </c>
      <c r="L12" s="41">
        <f t="shared" ref="L12:L17" si="0">$G12*$K12/26</f>
        <v>40384615.384615384</v>
      </c>
      <c r="M12" s="41">
        <f>$H12*$K12/26</f>
        <v>807692.30769230775</v>
      </c>
      <c r="N12" s="41">
        <f t="shared" ref="N12:N17" si="1">$I12*$K12/26</f>
        <v>807692.30769230775</v>
      </c>
      <c r="O12" s="41">
        <f t="shared" ref="O12:O17" si="2">$J12*$K12/26</f>
        <v>484615.38461538462</v>
      </c>
      <c r="P12" s="41"/>
      <c r="Q12" s="46">
        <f>SUM(L12:P12)</f>
        <v>42484615.384615377</v>
      </c>
      <c r="R12" s="46">
        <f>IF(N12&gt;730000,730000,N12)</f>
        <v>730000</v>
      </c>
      <c r="S12" s="46">
        <f>O12</f>
        <v>484615.38461538462</v>
      </c>
      <c r="T12" s="46">
        <f>R12+S12</f>
        <v>1214615.3846153845</v>
      </c>
      <c r="U12" s="43">
        <f t="shared" ref="U12:U21" si="3">Q12-T12</f>
        <v>41269999.999999993</v>
      </c>
      <c r="V12" s="44">
        <v>15500000</v>
      </c>
      <c r="W12" s="48">
        <v>0</v>
      </c>
      <c r="X12" s="41">
        <f>W12*6200000</f>
        <v>0</v>
      </c>
      <c r="Y12" s="46">
        <f>(G12+H12)*10.5%</f>
        <v>5355000</v>
      </c>
      <c r="Z12" s="46">
        <f>V12+X12+Y12</f>
        <v>20855000</v>
      </c>
      <c r="AA12" s="43">
        <f>U12-Z12</f>
        <v>20414999.999999993</v>
      </c>
      <c r="AB12" s="47">
        <f t="array" ref="AB12">_xlfn.IFS(AA12&lt;0,0,AA12&lt;=10000000,AA12*5%,AA12&lt;=30000000,AA12*10%-500000,AA12&lt;=60000000,AA12*20%-3500000,AA12&lt;=100000000,AA12*30%-9500000,TRUE,AA12*35%-14500000)</f>
        <v>1541499.9999999993</v>
      </c>
    </row>
    <row r="13" spans="1:28" s="39" customFormat="1" ht="18" customHeight="1" x14ac:dyDescent="0.35">
      <c r="A13" s="104">
        <v>3</v>
      </c>
      <c r="B13" s="104"/>
      <c r="C13" s="105" t="s">
        <v>91</v>
      </c>
      <c r="D13" s="106" t="s">
        <v>25</v>
      </c>
      <c r="E13" s="106" t="s">
        <v>53</v>
      </c>
      <c r="F13" s="106" t="s">
        <v>78</v>
      </c>
      <c r="G13" s="41">
        <v>18000000</v>
      </c>
      <c r="H13" s="41">
        <v>0</v>
      </c>
      <c r="I13" s="41">
        <v>730000</v>
      </c>
      <c r="J13" s="41">
        <v>500000</v>
      </c>
      <c r="K13" s="42">
        <v>21</v>
      </c>
      <c r="L13" s="41">
        <f t="shared" si="0"/>
        <v>14538461.538461538</v>
      </c>
      <c r="M13" s="41">
        <f>$H13*$K13/26</f>
        <v>0</v>
      </c>
      <c r="N13" s="41">
        <f t="shared" si="1"/>
        <v>589615.38461538462</v>
      </c>
      <c r="O13" s="41">
        <f t="shared" si="2"/>
        <v>403846.15384615387</v>
      </c>
      <c r="P13" s="41"/>
      <c r="Q13" s="46">
        <f>SUM(L13:P13)</f>
        <v>15531923.076923076</v>
      </c>
      <c r="R13" s="46">
        <f>IF(N13&gt;730000,730000,N13)</f>
        <v>589615.38461538462</v>
      </c>
      <c r="S13" s="46">
        <f>O13</f>
        <v>403846.15384615387</v>
      </c>
      <c r="T13" s="46">
        <f>R13+S13</f>
        <v>993461.5384615385</v>
      </c>
      <c r="U13" s="43">
        <f t="shared" si="3"/>
        <v>14538461.538461538</v>
      </c>
      <c r="V13" s="44">
        <v>15500000</v>
      </c>
      <c r="W13" s="48">
        <v>1</v>
      </c>
      <c r="X13" s="41">
        <f>W13*6200000</f>
        <v>6200000</v>
      </c>
      <c r="Y13" s="46">
        <f>(G13+H13)*10.5%</f>
        <v>1890000</v>
      </c>
      <c r="Z13" s="46">
        <f>V13+X13+Y13</f>
        <v>23590000</v>
      </c>
      <c r="AA13" s="43">
        <f>U13-Z13</f>
        <v>-9051538.461538462</v>
      </c>
      <c r="AB13" s="47">
        <f t="array" ref="AB13">_xlfn.IFS(AA13&lt;0,0,AA13&lt;=10000000,AA13*5%,AA13&lt;=30000000,AA13*10%-500000,AA13&lt;=60000000,AA13*20%-3500000,AA13&lt;=100000000,AA13*30%-9500000,TRUE,AA13*35%-14500000)</f>
        <v>0</v>
      </c>
    </row>
    <row r="14" spans="1:28" s="39" customFormat="1" ht="18" customHeight="1" x14ac:dyDescent="0.35">
      <c r="A14" s="104">
        <v>4</v>
      </c>
      <c r="B14" s="104"/>
      <c r="C14" s="105" t="s">
        <v>92</v>
      </c>
      <c r="D14" s="106" t="s">
        <v>26</v>
      </c>
      <c r="E14" s="106" t="s">
        <v>74</v>
      </c>
      <c r="F14" s="106" t="s">
        <v>79</v>
      </c>
      <c r="G14" s="41">
        <v>10000000</v>
      </c>
      <c r="H14" s="41">
        <v>0</v>
      </c>
      <c r="I14" s="41">
        <v>650000</v>
      </c>
      <c r="J14" s="41">
        <v>300000</v>
      </c>
      <c r="K14" s="42">
        <v>20</v>
      </c>
      <c r="L14" s="41">
        <f t="shared" si="0"/>
        <v>7692307.692307692</v>
      </c>
      <c r="M14" s="41">
        <f>$H14*$K14/26</f>
        <v>0</v>
      </c>
      <c r="N14" s="41">
        <f t="shared" si="1"/>
        <v>500000</v>
      </c>
      <c r="O14" s="41">
        <f t="shared" si="2"/>
        <v>230769.23076923078</v>
      </c>
      <c r="P14" s="41"/>
      <c r="Q14" s="46">
        <f>SUM(L14:P14)</f>
        <v>8423076.9230769221</v>
      </c>
      <c r="R14" s="46">
        <f>IF(N14&gt;730000,730000,N14)</f>
        <v>500000</v>
      </c>
      <c r="S14" s="46">
        <f>O14</f>
        <v>230769.23076923078</v>
      </c>
      <c r="T14" s="46">
        <f>R14+S14</f>
        <v>730769.23076923075</v>
      </c>
      <c r="U14" s="43">
        <f t="shared" si="3"/>
        <v>7692307.6923076911</v>
      </c>
      <c r="V14" s="127"/>
      <c r="W14" s="128"/>
      <c r="X14" s="129"/>
      <c r="Y14" s="46"/>
      <c r="Z14" s="49">
        <f>V14+X14+Y14</f>
        <v>0</v>
      </c>
      <c r="AA14" s="43">
        <f>U14-Z14</f>
        <v>7692307.6923076911</v>
      </c>
      <c r="AB14" s="47">
        <f t="array" ref="AB14">_xlfn.IFS(AA14&lt;0,0,AA14&lt;=10000000,AA14*5%,AA14&lt;=30000000,AA14*10%-500000,AA14&lt;=60000000,AA14*20%-3500000,AA14&lt;=100000000,AA14*30%-9500000,TRUE,AA14*35%-14500000)</f>
        <v>384615.38461538457</v>
      </c>
    </row>
    <row r="15" spans="1:28" s="51" customFormat="1" ht="23.25" customHeight="1" x14ac:dyDescent="0.35">
      <c r="A15" s="98" t="s">
        <v>27</v>
      </c>
      <c r="B15" s="99" t="s">
        <v>28</v>
      </c>
      <c r="C15" s="99"/>
      <c r="D15" s="100"/>
      <c r="E15" s="99"/>
      <c r="F15" s="99"/>
      <c r="G15" s="100"/>
      <c r="H15" s="100"/>
      <c r="I15" s="100"/>
      <c r="J15" s="100"/>
      <c r="K15" s="107"/>
      <c r="L15" s="108"/>
      <c r="M15" s="108"/>
      <c r="N15" s="108"/>
      <c r="O15" s="108"/>
      <c r="P15" s="108"/>
      <c r="Q15" s="100"/>
      <c r="R15" s="100"/>
      <c r="S15" s="100"/>
      <c r="T15" s="99"/>
      <c r="U15" s="99"/>
      <c r="V15" s="130" t="s">
        <v>29</v>
      </c>
      <c r="W15" s="130"/>
      <c r="X15" s="131"/>
      <c r="Y15" s="109" t="s">
        <v>30</v>
      </c>
      <c r="Z15" s="110" t="s">
        <v>75</v>
      </c>
      <c r="AA15" s="111"/>
      <c r="AB15" s="111"/>
    </row>
    <row r="16" spans="1:28" s="51" customFormat="1" ht="18" customHeight="1" x14ac:dyDescent="0.35">
      <c r="A16" s="104">
        <v>5</v>
      </c>
      <c r="B16" s="104"/>
      <c r="C16" s="105" t="s">
        <v>93</v>
      </c>
      <c r="D16" s="106" t="s">
        <v>31</v>
      </c>
      <c r="E16" s="106" t="s">
        <v>54</v>
      </c>
      <c r="F16" s="106" t="s">
        <v>80</v>
      </c>
      <c r="G16" s="41">
        <v>9000000</v>
      </c>
      <c r="H16" s="41">
        <v>0</v>
      </c>
      <c r="I16" s="41">
        <v>600000</v>
      </c>
      <c r="J16" s="41">
        <v>200000</v>
      </c>
      <c r="K16" s="42">
        <v>21</v>
      </c>
      <c r="L16" s="41">
        <f t="shared" si="0"/>
        <v>7269230.769230769</v>
      </c>
      <c r="M16" s="41">
        <f>$H16*$K16/26</f>
        <v>0</v>
      </c>
      <c r="N16" s="41">
        <f t="shared" si="1"/>
        <v>484615.38461538462</v>
      </c>
      <c r="O16" s="41">
        <f t="shared" si="2"/>
        <v>161538.46153846153</v>
      </c>
      <c r="P16" s="41"/>
      <c r="Q16" s="46">
        <f>L16+M16+N16+O16</f>
        <v>7915384.615384616</v>
      </c>
      <c r="R16" s="46">
        <f>IF(N16&gt;730000,730000,N16)</f>
        <v>484615.38461538462</v>
      </c>
      <c r="S16" s="46">
        <f>O16</f>
        <v>161538.46153846153</v>
      </c>
      <c r="T16" s="132"/>
      <c r="U16" s="43">
        <f t="shared" si="3"/>
        <v>7915384.615384616</v>
      </c>
      <c r="V16" s="133"/>
      <c r="W16" s="134"/>
      <c r="X16" s="135"/>
      <c r="Y16" s="52" t="s">
        <v>32</v>
      </c>
      <c r="Z16" s="52" t="s">
        <v>33</v>
      </c>
      <c r="AA16" s="47"/>
      <c r="AB16" s="101">
        <v>0</v>
      </c>
    </row>
    <row r="17" spans="1:28" s="51" customFormat="1" ht="18" customHeight="1" x14ac:dyDescent="0.35">
      <c r="A17" s="104">
        <v>6</v>
      </c>
      <c r="B17" s="104"/>
      <c r="C17" s="105" t="s">
        <v>94</v>
      </c>
      <c r="D17" s="106" t="s">
        <v>26</v>
      </c>
      <c r="E17" s="106" t="s">
        <v>54</v>
      </c>
      <c r="F17" s="106" t="s">
        <v>81</v>
      </c>
      <c r="G17" s="41">
        <v>8000000</v>
      </c>
      <c r="H17" s="41">
        <v>0</v>
      </c>
      <c r="I17" s="41">
        <v>500000</v>
      </c>
      <c r="J17" s="41">
        <v>0</v>
      </c>
      <c r="K17" s="42">
        <v>10</v>
      </c>
      <c r="L17" s="41">
        <f t="shared" si="0"/>
        <v>3076923.076923077</v>
      </c>
      <c r="M17" s="41">
        <f>$H17*$K17/26</f>
        <v>0</v>
      </c>
      <c r="N17" s="41">
        <f t="shared" si="1"/>
        <v>192307.69230769231</v>
      </c>
      <c r="O17" s="41">
        <f t="shared" si="2"/>
        <v>0</v>
      </c>
      <c r="P17" s="41"/>
      <c r="Q17" s="46">
        <f>L17+M17+N17+O17</f>
        <v>3269230.7692307695</v>
      </c>
      <c r="R17" s="46">
        <f>IF(N17&gt;730000,730000,N17)</f>
        <v>192307.69230769231</v>
      </c>
      <c r="S17" s="41">
        <f>O17</f>
        <v>0</v>
      </c>
      <c r="T17" s="132"/>
      <c r="U17" s="43">
        <f t="shared" si="3"/>
        <v>3269230.7692307695</v>
      </c>
      <c r="V17" s="136"/>
      <c r="W17" s="137"/>
      <c r="X17" s="138"/>
      <c r="Y17" s="139" t="s">
        <v>34</v>
      </c>
      <c r="Z17" s="140"/>
      <c r="AA17" s="47"/>
      <c r="AB17" s="101">
        <v>0</v>
      </c>
    </row>
    <row r="18" spans="1:28" s="39" customFormat="1" ht="18" customHeight="1" x14ac:dyDescent="0.35">
      <c r="A18" s="104">
        <v>7</v>
      </c>
      <c r="B18" s="104"/>
      <c r="C18" s="105" t="s">
        <v>95</v>
      </c>
      <c r="D18" s="106" t="s">
        <v>26</v>
      </c>
      <c r="E18" s="106" t="s">
        <v>55</v>
      </c>
      <c r="F18" s="106" t="s">
        <v>82</v>
      </c>
      <c r="G18" s="41">
        <v>9000000</v>
      </c>
      <c r="H18" s="41">
        <v>0</v>
      </c>
      <c r="I18" s="41">
        <v>0</v>
      </c>
      <c r="J18" s="41">
        <v>0</v>
      </c>
      <c r="K18" s="42"/>
      <c r="L18" s="41">
        <f>G18</f>
        <v>9000000</v>
      </c>
      <c r="M18" s="41">
        <f>$H18*$K18/26</f>
        <v>0</v>
      </c>
      <c r="N18" s="41">
        <f>$H18*$K18/26</f>
        <v>0</v>
      </c>
      <c r="O18" s="41">
        <f>$H18*$K18/26</f>
        <v>0</v>
      </c>
      <c r="P18" s="41"/>
      <c r="Q18" s="46">
        <f>L18+M18+N18+O18</f>
        <v>9000000</v>
      </c>
      <c r="R18" s="41">
        <f>IF(N18&gt;730000,730000,N18)</f>
        <v>0</v>
      </c>
      <c r="S18" s="41">
        <f>O18</f>
        <v>0</v>
      </c>
      <c r="T18" s="132"/>
      <c r="U18" s="43">
        <f t="shared" si="3"/>
        <v>9000000</v>
      </c>
      <c r="V18" s="136"/>
      <c r="W18" s="137"/>
      <c r="X18" s="138"/>
      <c r="Y18" s="112" t="s">
        <v>89</v>
      </c>
      <c r="Z18" s="52" t="s">
        <v>90</v>
      </c>
      <c r="AA18" s="47">
        <f>U18</f>
        <v>9000000</v>
      </c>
      <c r="AB18" s="101">
        <f>AA18*10%</f>
        <v>900000</v>
      </c>
    </row>
    <row r="19" spans="1:28" s="39" customFormat="1" ht="45.4" customHeight="1" x14ac:dyDescent="0.35">
      <c r="A19" s="104">
        <v>8</v>
      </c>
      <c r="B19" s="104"/>
      <c r="C19" s="105" t="s">
        <v>96</v>
      </c>
      <c r="D19" s="106" t="s">
        <v>36</v>
      </c>
      <c r="E19" s="106" t="s">
        <v>55</v>
      </c>
      <c r="F19" s="106" t="s">
        <v>83</v>
      </c>
      <c r="G19" s="41">
        <v>3500000</v>
      </c>
      <c r="H19" s="41">
        <v>0</v>
      </c>
      <c r="I19" s="41">
        <v>0</v>
      </c>
      <c r="J19" s="41">
        <v>0</v>
      </c>
      <c r="K19" s="42"/>
      <c r="L19" s="41">
        <f>G19</f>
        <v>3500000</v>
      </c>
      <c r="M19" s="41">
        <f>$H19*$K19/26</f>
        <v>0</v>
      </c>
      <c r="N19" s="41">
        <f>$H19*$K19/26</f>
        <v>0</v>
      </c>
      <c r="O19" s="41">
        <f>$H19*$K19/26</f>
        <v>0</v>
      </c>
      <c r="P19" s="41"/>
      <c r="Q19" s="46">
        <f>L19+M19+N19+O19</f>
        <v>3500000</v>
      </c>
      <c r="R19" s="41">
        <f>IF(N19&gt;730000,730000,N19)</f>
        <v>0</v>
      </c>
      <c r="S19" s="41">
        <f>O19</f>
        <v>0</v>
      </c>
      <c r="T19" s="132"/>
      <c r="U19" s="43">
        <f t="shared" si="3"/>
        <v>3500000</v>
      </c>
      <c r="V19" s="136"/>
      <c r="W19" s="137"/>
      <c r="X19" s="138"/>
      <c r="Y19" s="113" t="s">
        <v>35</v>
      </c>
      <c r="Z19" s="53" t="s">
        <v>73</v>
      </c>
      <c r="AA19" s="47">
        <f>U19</f>
        <v>3500000</v>
      </c>
      <c r="AB19" s="101">
        <f>AA19*10%</f>
        <v>350000</v>
      </c>
    </row>
    <row r="20" spans="1:28" s="51" customFormat="1" ht="19.5" customHeight="1" x14ac:dyDescent="0.35">
      <c r="A20" s="114" t="s">
        <v>37</v>
      </c>
      <c r="B20" s="115" t="s">
        <v>38</v>
      </c>
      <c r="C20" s="99"/>
      <c r="D20" s="99"/>
      <c r="E20" s="99"/>
      <c r="F20" s="116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6"/>
      <c r="U20" s="116"/>
      <c r="V20" s="116"/>
      <c r="W20" s="116"/>
      <c r="X20" s="116"/>
      <c r="Y20" s="116"/>
      <c r="Z20" s="116"/>
      <c r="AA20" s="116"/>
      <c r="AB20" s="116"/>
    </row>
    <row r="21" spans="1:28" s="39" customFormat="1" ht="18" customHeight="1" x14ac:dyDescent="0.35">
      <c r="A21" s="104">
        <v>9</v>
      </c>
      <c r="B21" s="104"/>
      <c r="C21" s="118" t="s">
        <v>97</v>
      </c>
      <c r="D21" s="106"/>
      <c r="E21" s="106" t="s">
        <v>56</v>
      </c>
      <c r="F21" s="119"/>
      <c r="G21" s="41">
        <v>10000000</v>
      </c>
      <c r="H21" s="41">
        <v>0</v>
      </c>
      <c r="I21" s="41">
        <v>0</v>
      </c>
      <c r="J21" s="41">
        <v>0</v>
      </c>
      <c r="K21" s="41"/>
      <c r="L21" s="41">
        <f>G21</f>
        <v>10000000</v>
      </c>
      <c r="M21" s="41">
        <v>0</v>
      </c>
      <c r="N21" s="41">
        <v>0</v>
      </c>
      <c r="O21" s="41">
        <v>0</v>
      </c>
      <c r="P21" s="41"/>
      <c r="Q21" s="46">
        <f>L21+M21+N21+O21</f>
        <v>10000000</v>
      </c>
      <c r="R21" s="46"/>
      <c r="S21" s="46"/>
      <c r="T21" s="46"/>
      <c r="U21" s="43">
        <f t="shared" si="3"/>
        <v>10000000</v>
      </c>
      <c r="V21" s="44"/>
      <c r="W21" s="45"/>
      <c r="X21" s="54"/>
      <c r="Y21" s="46"/>
      <c r="Z21" s="49"/>
      <c r="AA21" s="47">
        <f>U21</f>
        <v>10000000</v>
      </c>
      <c r="AB21" s="49">
        <f>AA21*20%</f>
        <v>2000000</v>
      </c>
    </row>
    <row r="22" spans="1:28" s="39" customFormat="1" ht="18" customHeight="1" x14ac:dyDescent="0.35">
      <c r="A22" s="120"/>
      <c r="B22" s="120"/>
      <c r="C22" s="120"/>
      <c r="D22" s="120"/>
      <c r="E22" s="120"/>
      <c r="F22" s="120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</row>
    <row r="23" spans="1:28" s="57" customFormat="1" ht="25.5" customHeight="1" x14ac:dyDescent="0.35">
      <c r="A23" s="55"/>
      <c r="B23" s="55"/>
      <c r="C23" s="55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5"/>
      <c r="R23" s="55"/>
      <c r="S23" s="55"/>
      <c r="T23" s="55"/>
      <c r="U23" s="55"/>
      <c r="V23" s="55"/>
      <c r="W23" s="55"/>
      <c r="X23" s="55"/>
      <c r="Y23" s="141" t="s">
        <v>39</v>
      </c>
      <c r="Z23" s="142"/>
      <c r="AA23" s="143"/>
      <c r="AB23" s="101">
        <f>SUM(AB11:AB21)</f>
        <v>6997961.5384615362</v>
      </c>
    </row>
    <row r="24" spans="1:28" s="68" customFormat="1" x14ac:dyDescent="0.35">
      <c r="A24" s="58"/>
      <c r="B24" s="58"/>
      <c r="C24" s="59"/>
      <c r="D24" s="60"/>
      <c r="E24" s="61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3"/>
      <c r="R24" s="63"/>
      <c r="S24" s="63"/>
      <c r="T24" s="63"/>
      <c r="U24" s="64"/>
      <c r="V24" s="63"/>
      <c r="W24" s="65"/>
      <c r="X24" s="66"/>
      <c r="Y24" s="67"/>
      <c r="Z24" s="64"/>
      <c r="AA24" s="63"/>
    </row>
    <row r="25" spans="1:28" s="70" customFormat="1" ht="17" x14ac:dyDescent="0.35">
      <c r="A25" s="69"/>
      <c r="B25" s="69"/>
      <c r="D25" s="71"/>
      <c r="E25" s="61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U25" s="73"/>
      <c r="W25" s="72"/>
      <c r="X25" s="124" t="s">
        <v>87</v>
      </c>
      <c r="Y25" s="124"/>
      <c r="Z25" s="124"/>
      <c r="AA25" s="124"/>
    </row>
    <row r="26" spans="1:28" s="73" customFormat="1" ht="17" x14ac:dyDescent="0.35">
      <c r="A26" s="74"/>
      <c r="B26" s="74"/>
      <c r="C26" s="125" t="s">
        <v>40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75"/>
      <c r="Q26" s="125"/>
      <c r="R26" s="125"/>
      <c r="S26" s="125"/>
      <c r="T26" s="125"/>
      <c r="U26" s="125"/>
      <c r="V26" s="125"/>
      <c r="W26" s="125"/>
      <c r="X26" s="125" t="s">
        <v>41</v>
      </c>
      <c r="Y26" s="125"/>
      <c r="Z26" s="125"/>
      <c r="AA26" s="125"/>
    </row>
    <row r="27" spans="1:28" s="78" customFormat="1" ht="17" x14ac:dyDescent="0.35">
      <c r="A27" s="76"/>
      <c r="B27" s="76"/>
      <c r="C27" s="126" t="s">
        <v>42</v>
      </c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77"/>
      <c r="Q27" s="126"/>
      <c r="R27" s="126"/>
      <c r="S27" s="126"/>
      <c r="T27" s="126"/>
      <c r="U27" s="126"/>
      <c r="V27" s="126"/>
      <c r="W27" s="126"/>
      <c r="X27" s="126" t="s">
        <v>43</v>
      </c>
      <c r="Y27" s="126"/>
      <c r="Z27" s="126"/>
      <c r="AA27" s="126"/>
    </row>
    <row r="28" spans="1:28" s="68" customFormat="1" x14ac:dyDescent="0.35">
      <c r="A28" s="79"/>
      <c r="B28" s="79"/>
      <c r="C28" s="80"/>
      <c r="D28" s="81"/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4"/>
      <c r="R28" s="84"/>
      <c r="S28" s="84"/>
      <c r="T28" s="84"/>
      <c r="U28" s="85"/>
      <c r="V28" s="84"/>
      <c r="W28" s="86"/>
      <c r="X28" s="87"/>
      <c r="Y28" s="88"/>
      <c r="Z28" s="85"/>
      <c r="AA28" s="84"/>
    </row>
    <row r="29" spans="1:28" s="68" customFormat="1" x14ac:dyDescent="0.35">
      <c r="A29" s="79"/>
      <c r="B29" s="79"/>
      <c r="C29" s="80"/>
      <c r="D29" s="81"/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4"/>
      <c r="R29" s="84"/>
      <c r="S29" s="84"/>
      <c r="T29" s="84"/>
      <c r="U29" s="85"/>
      <c r="V29" s="84"/>
      <c r="W29" s="86"/>
      <c r="X29" s="87"/>
      <c r="Y29" s="88"/>
      <c r="Z29" s="85"/>
      <c r="AA29" s="84"/>
    </row>
    <row r="30" spans="1:28" s="68" customFormat="1" x14ac:dyDescent="0.35">
      <c r="A30" s="79"/>
      <c r="B30" s="79"/>
      <c r="C30" s="80"/>
      <c r="D30" s="81"/>
      <c r="E30" s="82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4"/>
      <c r="R30" s="84"/>
      <c r="S30" s="84"/>
      <c r="T30" s="84"/>
      <c r="U30" s="85"/>
      <c r="V30" s="84"/>
      <c r="W30" s="86"/>
      <c r="X30" s="87"/>
      <c r="Y30" s="88"/>
      <c r="Z30" s="85"/>
      <c r="AA30" s="84"/>
    </row>
    <row r="31" spans="1:28" s="68" customFormat="1" x14ac:dyDescent="0.35">
      <c r="A31" s="79"/>
      <c r="B31" s="79"/>
      <c r="C31" s="80"/>
      <c r="D31" s="81"/>
      <c r="E31" s="82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4"/>
      <c r="R31" s="84"/>
      <c r="S31" s="84"/>
      <c r="T31" s="84"/>
      <c r="U31" s="85"/>
      <c r="V31" s="84"/>
      <c r="W31" s="86"/>
      <c r="X31" s="87"/>
      <c r="Y31" s="88"/>
      <c r="Z31" s="85"/>
      <c r="AA31" s="84"/>
    </row>
    <row r="32" spans="1:28" s="68" customFormat="1" x14ac:dyDescent="0.35">
      <c r="A32" s="79"/>
      <c r="B32" s="79"/>
      <c r="C32" s="80"/>
      <c r="D32" s="81"/>
      <c r="E32" s="82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4"/>
      <c r="R32" s="84"/>
      <c r="S32" s="84"/>
      <c r="T32" s="84"/>
      <c r="U32" s="85"/>
      <c r="V32" s="84"/>
      <c r="W32" s="86"/>
      <c r="X32" s="87"/>
      <c r="Y32" s="88"/>
      <c r="Z32" s="85"/>
      <c r="AA32" s="84"/>
    </row>
    <row r="33" spans="1:27" s="68" customFormat="1" x14ac:dyDescent="0.35">
      <c r="A33" s="79"/>
      <c r="B33" s="79"/>
      <c r="C33" s="80"/>
      <c r="D33" s="81"/>
      <c r="E33" s="82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4"/>
      <c r="R33" s="84"/>
      <c r="S33" s="84"/>
      <c r="T33" s="84"/>
      <c r="U33" s="85"/>
      <c r="V33" s="84"/>
      <c r="W33" s="86"/>
      <c r="X33" s="87"/>
      <c r="Y33" s="88"/>
      <c r="Z33" s="85"/>
      <c r="AA33" s="84"/>
    </row>
    <row r="34" spans="1:27" s="68" customFormat="1" x14ac:dyDescent="0.35">
      <c r="A34" s="79"/>
      <c r="B34" s="79"/>
      <c r="C34" s="80"/>
      <c r="D34" s="81"/>
      <c r="E34" s="82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4"/>
      <c r="R34" s="84"/>
      <c r="S34" s="84"/>
      <c r="T34" s="84"/>
      <c r="U34" s="85"/>
      <c r="V34" s="84"/>
      <c r="W34" s="86"/>
      <c r="X34" s="87"/>
      <c r="Y34" s="88"/>
      <c r="Z34" s="85"/>
      <c r="AA34" s="84"/>
    </row>
    <row r="35" spans="1:27" s="68" customFormat="1" x14ac:dyDescent="0.35">
      <c r="A35" s="79"/>
      <c r="B35" s="79"/>
      <c r="C35" s="80"/>
      <c r="D35" s="81"/>
      <c r="E35" s="82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4"/>
      <c r="R35" s="84"/>
      <c r="S35" s="84"/>
      <c r="T35" s="84"/>
      <c r="U35" s="85"/>
      <c r="V35" s="84"/>
      <c r="W35" s="86"/>
      <c r="X35" s="87"/>
      <c r="Y35" s="88"/>
      <c r="Z35" s="85"/>
      <c r="AA35" s="84"/>
    </row>
    <row r="36" spans="1:27" s="68" customFormat="1" x14ac:dyDescent="0.35">
      <c r="A36" s="79"/>
      <c r="B36" s="79"/>
      <c r="C36" s="80"/>
      <c r="D36" s="81"/>
      <c r="E36" s="82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4"/>
      <c r="R36" s="84"/>
      <c r="S36" s="84"/>
      <c r="T36" s="84"/>
      <c r="U36" s="85"/>
      <c r="V36" s="84"/>
      <c r="W36" s="86"/>
      <c r="X36" s="87"/>
      <c r="Y36" s="88"/>
      <c r="Z36" s="85"/>
      <c r="AA36" s="84"/>
    </row>
    <row r="37" spans="1:27" s="68" customFormat="1" x14ac:dyDescent="0.35">
      <c r="A37" s="79"/>
      <c r="B37" s="79"/>
      <c r="C37" s="80"/>
      <c r="D37" s="81"/>
      <c r="E37" s="82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4"/>
      <c r="R37" s="84"/>
      <c r="S37" s="84"/>
      <c r="T37" s="84"/>
      <c r="U37" s="85"/>
      <c r="V37" s="84"/>
      <c r="W37" s="86"/>
      <c r="X37" s="87"/>
      <c r="Y37" s="88"/>
      <c r="Z37" s="85"/>
      <c r="AA37" s="84"/>
    </row>
    <row r="38" spans="1:27" s="68" customFormat="1" x14ac:dyDescent="0.35">
      <c r="A38" s="79"/>
      <c r="B38" s="79"/>
      <c r="C38" s="80"/>
      <c r="D38" s="81"/>
      <c r="E38" s="82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4"/>
      <c r="R38" s="84"/>
      <c r="S38" s="84"/>
      <c r="T38" s="84"/>
      <c r="U38" s="85"/>
      <c r="V38" s="84"/>
      <c r="W38" s="86"/>
      <c r="X38" s="87"/>
      <c r="Y38" s="88"/>
      <c r="Z38" s="85"/>
      <c r="AA38" s="84"/>
    </row>
    <row r="39" spans="1:27" s="68" customFormat="1" x14ac:dyDescent="0.35">
      <c r="A39" s="79"/>
      <c r="B39" s="79"/>
      <c r="C39" s="80"/>
      <c r="D39" s="81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4"/>
      <c r="R39" s="84"/>
      <c r="S39" s="84"/>
      <c r="T39" s="84"/>
      <c r="U39" s="85"/>
      <c r="V39" s="84"/>
      <c r="W39" s="86"/>
      <c r="X39" s="87"/>
      <c r="Y39" s="88"/>
      <c r="Z39" s="85"/>
      <c r="AA39" s="84"/>
    </row>
    <row r="40" spans="1:27" s="68" customFormat="1" x14ac:dyDescent="0.35">
      <c r="A40" s="79"/>
      <c r="B40" s="79"/>
      <c r="C40" s="80"/>
      <c r="D40" s="81"/>
      <c r="E40" s="82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4"/>
      <c r="R40" s="84"/>
      <c r="S40" s="84"/>
      <c r="T40" s="84"/>
      <c r="U40" s="85"/>
      <c r="V40" s="84"/>
      <c r="W40" s="86"/>
      <c r="X40" s="87"/>
      <c r="Y40" s="88"/>
      <c r="Z40" s="85"/>
      <c r="AA40" s="84"/>
    </row>
  </sheetData>
  <mergeCells count="37">
    <mergeCell ref="N3:X3"/>
    <mergeCell ref="Q4:V4"/>
    <mergeCell ref="Z4:AB5"/>
    <mergeCell ref="A6:A8"/>
    <mergeCell ref="B6:B8"/>
    <mergeCell ref="C6:C8"/>
    <mergeCell ref="D6:D8"/>
    <mergeCell ref="E6:E8"/>
    <mergeCell ref="F6:F8"/>
    <mergeCell ref="G6:J7"/>
    <mergeCell ref="K6:K8"/>
    <mergeCell ref="L6:O7"/>
    <mergeCell ref="P6:P8"/>
    <mergeCell ref="Q6:Q8"/>
    <mergeCell ref="R6:S7"/>
    <mergeCell ref="T6:T8"/>
    <mergeCell ref="U6:U8"/>
    <mergeCell ref="V6:Z6"/>
    <mergeCell ref="AA6:AA8"/>
    <mergeCell ref="AB6:AB8"/>
    <mergeCell ref="V7:V8"/>
    <mergeCell ref="W7:X7"/>
    <mergeCell ref="Y7:Y8"/>
    <mergeCell ref="Z7:Z8"/>
    <mergeCell ref="V14:X14"/>
    <mergeCell ref="V15:X15"/>
    <mergeCell ref="T16:T19"/>
    <mergeCell ref="V16:X19"/>
    <mergeCell ref="Y17:Z17"/>
    <mergeCell ref="Y23:AA23"/>
    <mergeCell ref="X25:AA25"/>
    <mergeCell ref="C26:O26"/>
    <mergeCell ref="Q26:W26"/>
    <mergeCell ref="X26:AA26"/>
    <mergeCell ref="C27:O27"/>
    <mergeCell ref="Q27:W27"/>
    <mergeCell ref="X27:AA2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tính thuế TNCN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Chí Trần</cp:lastModifiedBy>
  <dcterms:created xsi:type="dcterms:W3CDTF">2018-01-08T07:40:53Z</dcterms:created>
  <dcterms:modified xsi:type="dcterms:W3CDTF">2026-02-23T18:32:19Z</dcterms:modified>
</cp:coreProperties>
</file>